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70" windowWidth="1855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<sst xmlns="http://schemas.openxmlformats.org/spreadsheetml/2006/main" count="77" uniqueCount="45">
  <si>
    <t>use</t>
  </si>
  <si>
    <t>FiT</t>
  </si>
  <si>
    <t>standard</t>
  </si>
  <si>
    <t>cost</t>
  </si>
  <si>
    <t>kWh/day</t>
  </si>
  <si>
    <t>$/kWh</t>
  </si>
  <si>
    <t>$/day</t>
  </si>
  <si>
    <t>$/year</t>
  </si>
  <si>
    <t>no PV</t>
  </si>
  <si>
    <t>grid</t>
  </si>
  <si>
    <t>saving</t>
  </si>
  <si>
    <t>1kW</t>
  </si>
  <si>
    <t>1.5kW</t>
  </si>
  <si>
    <t>2kW</t>
  </si>
  <si>
    <t>3kW</t>
  </si>
  <si>
    <t>exporting</t>
  </si>
  <si>
    <t>Local Power Buying Group</t>
  </si>
  <si>
    <t>FiT 44c gross production metering</t>
  </si>
  <si>
    <t>PV no FiT (1:1 metering)</t>
  </si>
  <si>
    <t>cost less PVRP &amp; REC at $39</t>
  </si>
  <si>
    <t>model showing savings due to various FiT arrangements with a 1kW PV system</t>
  </si>
  <si>
    <t>http://www.ata.org.au/feedintariffs/</t>
  </si>
  <si>
    <t>http://www.ata.org.au/wp-content/policy/sa_feedin_submission.pdf</t>
  </si>
  <si>
    <t>http://www.greenhouse.sa.gov.au/PDFs/Feed-in_Discussion_Paper_submissions_closed.pdf</t>
  </si>
  <si>
    <t>http://www.ceem.unsw.edu.au/content/userDocs/SAFiTFinal_Muriel.pdf</t>
  </si>
  <si>
    <t>also useful is the SA FiT discussion paper and the ATA and CEEM UNSW submissions</t>
  </si>
  <si>
    <t>-----------</t>
  </si>
  <si>
    <t>leaves Qld PV owners with a 1kW system</t>
  </si>
  <si>
    <t>gross production metering would encourage people to put in larger 2kW and 3kW systems</t>
  </si>
  <si>
    <t>FiT 24c gross production metering</t>
  </si>
  <si>
    <t>$300/year worse off than 44c under gross metering</t>
  </si>
  <si>
    <t>and about the same as 24c under gross metering</t>
  </si>
  <si>
    <t>Typical prices for</t>
  </si>
  <si>
    <t>commercial PV systems</t>
  </si>
  <si>
    <t>FiT 44c import-export metering</t>
  </si>
  <si>
    <t>import-export metering makes it marginal to go beyond the smallest system</t>
  </si>
  <si>
    <t>Newington study of 30 1kW systems by CEEM UNSW below</t>
  </si>
  <si>
    <t>likely for households where people work from home, stay at home parents &amp; retirees - who wash clothes, run computers, fans, aircon etc. during the day</t>
  </si>
  <si>
    <t>likely for households with larger systems where everyone goes off elsewhere to work on weekdays (remaining 35% is weekends, fridges, standby power etc.)</t>
  </si>
  <si>
    <t>model showing financial payback due to various FiT arrangements with various system sizes and prices</t>
  </si>
  <si>
    <t>financial payback of system in years = (cost of system / yearly savings)</t>
  </si>
  <si>
    <t>a 44c FiT with import-export metering</t>
  </si>
  <si>
    <t>see also the helpful information and papers by the ATA on FiT</t>
  </si>
  <si>
    <t>30% assumption is based on the SA data with 1.5kW average system size. on average just 30% of energy is exported and attracts the FiT</t>
  </si>
  <si>
    <t>SA average export on average system size of 1.5kW - see papers below (SA had import-export metering as default unlike Qld which has gross as default before FiT)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</si>
</sst>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0.0"/>
    <numFmt numFmtId="166" formatCode="&quot;$&quot;#,##0.0"/>
    <numFmt numFmtId="167" formatCode="&quot;$&quot;#,##0.00"/>
    <numFmt numFmtId="168" formatCode="#,##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3" fillId="0" borderId="0" xfId="19" applyAlignment="1">
      <alignment/>
    </xf>
    <xf numFmtId="164" fontId="0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6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ta.org.au/feedintariffs/" TargetMode="External" /><Relationship Id="rId2" Type="http://schemas.openxmlformats.org/officeDocument/2006/relationships/hyperlink" Target="http://www.greenhouse.sa.gov.au/PDFs/Feed-in_Discussion_Paper_submissions_closed.pdf" TargetMode="External" /><Relationship Id="rId3" Type="http://schemas.openxmlformats.org/officeDocument/2006/relationships/hyperlink" Target="http://www.ata.org.au/wp-content/policy/sa_feedin_submission.pdf" TargetMode="External" /><Relationship Id="rId4" Type="http://schemas.openxmlformats.org/officeDocument/2006/relationships/hyperlink" Target="http://www.ceem.unsw.edu.au/content/userDocs/SAFiTFinal_Muriel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L26" sqref="L26"/>
    </sheetView>
  </sheetViews>
  <sheetFormatPr defaultColWidth="9.140625" defaultRowHeight="12.75"/>
  <cols>
    <col min="1" max="1" width="10.00390625" style="0" customWidth="1"/>
    <col min="2" max="2" width="5.57421875" style="0" customWidth="1"/>
    <col min="4" max="4" width="20.00390625" style="0" customWidth="1"/>
  </cols>
  <sheetData>
    <row r="1" ht="12.75">
      <c r="B1" s="5" t="s">
        <v>20</v>
      </c>
    </row>
    <row r="2" ht="12.75">
      <c r="C2" s="25" t="s">
        <v>43</v>
      </c>
    </row>
    <row r="4" spans="5:13" ht="12.75">
      <c r="E4" t="s">
        <v>0</v>
      </c>
      <c r="F4" t="s">
        <v>9</v>
      </c>
      <c r="G4" t="s">
        <v>1</v>
      </c>
      <c r="H4" t="s">
        <v>1</v>
      </c>
      <c r="I4" t="s">
        <v>2</v>
      </c>
      <c r="J4" t="s">
        <v>2</v>
      </c>
      <c r="K4" t="s">
        <v>3</v>
      </c>
      <c r="L4" t="s">
        <v>3</v>
      </c>
      <c r="M4" t="s">
        <v>10</v>
      </c>
    </row>
    <row r="5" spans="5:13" ht="12.75">
      <c r="E5" t="s">
        <v>4</v>
      </c>
      <c r="F5" t="s">
        <v>5</v>
      </c>
      <c r="G5" t="s">
        <v>4</v>
      </c>
      <c r="H5" t="s">
        <v>5</v>
      </c>
      <c r="I5" t="s">
        <v>4</v>
      </c>
      <c r="J5" t="s">
        <v>5</v>
      </c>
      <c r="K5" t="s">
        <v>6</v>
      </c>
      <c r="L5" t="s">
        <v>7</v>
      </c>
      <c r="M5" t="s">
        <v>7</v>
      </c>
    </row>
    <row r="6" spans="3:13" ht="12.75">
      <c r="C6" t="s">
        <v>8</v>
      </c>
      <c r="E6">
        <v>15</v>
      </c>
      <c r="F6">
        <v>0.155</v>
      </c>
      <c r="K6" s="1">
        <f aca="true" t="shared" si="0" ref="K6:K12">(E6*F6-(G6*H6)-(I6*J6))</f>
        <v>2.325</v>
      </c>
      <c r="L6" s="2">
        <f aca="true" t="shared" si="1" ref="L6:L13">K6*365</f>
        <v>848.6250000000001</v>
      </c>
      <c r="M6" s="2">
        <f aca="true" t="shared" si="2" ref="M6:M13">$L$6-L6</f>
        <v>0</v>
      </c>
    </row>
    <row r="7" spans="3:13" ht="12.75">
      <c r="C7" t="s">
        <v>18</v>
      </c>
      <c r="E7">
        <f aca="true" t="shared" si="3" ref="E7:E13">E6</f>
        <v>15</v>
      </c>
      <c r="F7">
        <v>0.155</v>
      </c>
      <c r="I7" s="3">
        <v>4.2</v>
      </c>
      <c r="J7">
        <v>0.155</v>
      </c>
      <c r="K7" s="1">
        <f t="shared" si="0"/>
        <v>1.6740000000000002</v>
      </c>
      <c r="L7" s="2">
        <f t="shared" si="1"/>
        <v>611.0100000000001</v>
      </c>
      <c r="M7" s="10">
        <f t="shared" si="2"/>
        <v>237.615</v>
      </c>
    </row>
    <row r="8" spans="1:13" ht="12.75">
      <c r="A8" t="s">
        <v>15</v>
      </c>
      <c r="B8" s="4">
        <v>0.04</v>
      </c>
      <c r="C8" t="s">
        <v>34</v>
      </c>
      <c r="E8">
        <f>E6</f>
        <v>15</v>
      </c>
      <c r="F8">
        <v>0.155</v>
      </c>
      <c r="G8" s="3">
        <f>$I$7*B8</f>
        <v>0.168</v>
      </c>
      <c r="H8">
        <v>0.44</v>
      </c>
      <c r="I8" s="3">
        <f>$I$7*(1-B8)</f>
        <v>4.032</v>
      </c>
      <c r="J8">
        <v>0.155</v>
      </c>
      <c r="K8" s="1">
        <f>(E8*F8-(G8*H8)-(I8*J8))</f>
        <v>1.62612</v>
      </c>
      <c r="L8" s="2">
        <f t="shared" si="1"/>
        <v>593.5338</v>
      </c>
      <c r="M8" s="10">
        <f t="shared" si="2"/>
        <v>255.09120000000007</v>
      </c>
    </row>
    <row r="9" spans="1:13" ht="12.75">
      <c r="A9" t="s">
        <v>15</v>
      </c>
      <c r="B9" s="4">
        <v>0.1</v>
      </c>
      <c r="C9" t="s">
        <v>34</v>
      </c>
      <c r="E9">
        <f>E7</f>
        <v>15</v>
      </c>
      <c r="F9">
        <v>0.155</v>
      </c>
      <c r="G9" s="3">
        <f>$I$7*B9</f>
        <v>0.42000000000000004</v>
      </c>
      <c r="H9">
        <v>0.44</v>
      </c>
      <c r="I9" s="3">
        <f>$I$7*(1-B9)</f>
        <v>3.7800000000000002</v>
      </c>
      <c r="J9">
        <v>0.155</v>
      </c>
      <c r="K9" s="1">
        <f t="shared" si="0"/>
        <v>1.5543</v>
      </c>
      <c r="L9" s="2">
        <f t="shared" si="1"/>
        <v>567.3195000000001</v>
      </c>
      <c r="M9" s="10">
        <f t="shared" si="2"/>
        <v>281.30550000000005</v>
      </c>
    </row>
    <row r="10" spans="1:15" ht="12.75">
      <c r="A10" s="5" t="s">
        <v>15</v>
      </c>
      <c r="B10" s="11">
        <v>0.3</v>
      </c>
      <c r="C10" s="5" t="s">
        <v>34</v>
      </c>
      <c r="D10" s="5"/>
      <c r="E10" s="5">
        <f t="shared" si="3"/>
        <v>15</v>
      </c>
      <c r="F10" s="5">
        <v>0.155</v>
      </c>
      <c r="G10" s="8">
        <f>$I$7*B10</f>
        <v>1.26</v>
      </c>
      <c r="H10" s="5">
        <f>H9</f>
        <v>0.44</v>
      </c>
      <c r="I10" s="8">
        <f>$I$7*(1-B10)</f>
        <v>2.94</v>
      </c>
      <c r="J10" s="5">
        <v>0.155</v>
      </c>
      <c r="K10" s="12">
        <f t="shared" si="0"/>
        <v>1.3149000000000002</v>
      </c>
      <c r="L10" s="6">
        <f t="shared" si="1"/>
        <v>479.9385000000001</v>
      </c>
      <c r="M10" s="13">
        <f t="shared" si="2"/>
        <v>368.6865</v>
      </c>
      <c r="N10" s="14" t="s">
        <v>26</v>
      </c>
      <c r="O10" s="15" t="s">
        <v>41</v>
      </c>
    </row>
    <row r="11" spans="1:15" ht="12.75">
      <c r="A11" t="s">
        <v>15</v>
      </c>
      <c r="B11" s="4">
        <v>0.65</v>
      </c>
      <c r="C11" t="s">
        <v>34</v>
      </c>
      <c r="E11">
        <f t="shared" si="3"/>
        <v>15</v>
      </c>
      <c r="F11">
        <v>0.155</v>
      </c>
      <c r="G11" s="3">
        <f>$I$7*B11</f>
        <v>2.7300000000000004</v>
      </c>
      <c r="H11">
        <f>H10</f>
        <v>0.44</v>
      </c>
      <c r="I11" s="3">
        <f>$I$7*(1-B11)</f>
        <v>1.47</v>
      </c>
      <c r="J11">
        <v>0.155</v>
      </c>
      <c r="K11" s="1">
        <f t="shared" si="0"/>
        <v>0.8959499999999999</v>
      </c>
      <c r="L11" s="2">
        <f t="shared" si="1"/>
        <v>327.02174999999994</v>
      </c>
      <c r="M11" s="10">
        <f t="shared" si="2"/>
        <v>521.6032500000001</v>
      </c>
      <c r="N11" s="16"/>
      <c r="O11" s="15" t="s">
        <v>27</v>
      </c>
    </row>
    <row r="12" spans="3:15" ht="12.75">
      <c r="C12" t="s">
        <v>17</v>
      </c>
      <c r="E12">
        <f t="shared" si="3"/>
        <v>15</v>
      </c>
      <c r="F12">
        <v>0.155</v>
      </c>
      <c r="G12" s="3">
        <f>I7</f>
        <v>4.2</v>
      </c>
      <c r="H12">
        <f>H11</f>
        <v>0.44</v>
      </c>
      <c r="I12" s="3"/>
      <c r="K12" s="1">
        <f t="shared" si="0"/>
        <v>0.4770000000000001</v>
      </c>
      <c r="L12" s="2">
        <f t="shared" si="1"/>
        <v>174.10500000000005</v>
      </c>
      <c r="M12" s="13">
        <f t="shared" si="2"/>
        <v>674.5200000000001</v>
      </c>
      <c r="N12" s="14" t="s">
        <v>26</v>
      </c>
      <c r="O12" s="15" t="s">
        <v>30</v>
      </c>
    </row>
    <row r="13" spans="3:15" ht="12.75">
      <c r="C13" t="s">
        <v>29</v>
      </c>
      <c r="E13">
        <f t="shared" si="3"/>
        <v>15</v>
      </c>
      <c r="F13">
        <v>0.155</v>
      </c>
      <c r="G13" s="3">
        <f>I7</f>
        <v>4.2</v>
      </c>
      <c r="H13">
        <v>0.24</v>
      </c>
      <c r="I13" s="3"/>
      <c r="K13" s="1">
        <f>(E13*F13-(G13*H13)-(I13*J13))</f>
        <v>1.3170000000000002</v>
      </c>
      <c r="L13" s="2">
        <f t="shared" si="1"/>
        <v>480.70500000000004</v>
      </c>
      <c r="M13" s="10">
        <f t="shared" si="2"/>
        <v>367.9200000000001</v>
      </c>
      <c r="O13" s="15" t="s">
        <v>31</v>
      </c>
    </row>
    <row r="14" spans="7:15" ht="12.75">
      <c r="G14" s="3"/>
      <c r="I14" s="3"/>
      <c r="K14" s="1"/>
      <c r="L14" s="2"/>
      <c r="M14" s="10"/>
      <c r="O14" s="15"/>
    </row>
    <row r="16" ht="12.75">
      <c r="B16" s="5" t="s">
        <v>39</v>
      </c>
    </row>
    <row r="17" spans="2:3" ht="12.75">
      <c r="B17" s="5"/>
      <c r="C17" s="26" t="s">
        <v>40</v>
      </c>
    </row>
    <row r="18" spans="2:3" ht="12.75">
      <c r="B18" s="5"/>
      <c r="C18" s="27"/>
    </row>
    <row r="19" spans="5:9" ht="12.75">
      <c r="E19" s="5" t="s">
        <v>32</v>
      </c>
      <c r="F19" s="5"/>
      <c r="G19" s="5"/>
      <c r="H19" s="20" t="s">
        <v>16</v>
      </c>
      <c r="I19" s="5"/>
    </row>
    <row r="20" spans="5:9" ht="12.75">
      <c r="E20" s="5" t="s">
        <v>33</v>
      </c>
      <c r="F20" s="5"/>
      <c r="G20" s="5"/>
      <c r="H20" s="20" t="s">
        <v>19</v>
      </c>
      <c r="I20" s="5"/>
    </row>
    <row r="21" spans="5:11" ht="12.75">
      <c r="E21" s="17">
        <v>4495</v>
      </c>
      <c r="F21" s="17">
        <v>8725</v>
      </c>
      <c r="G21" s="17">
        <v>13950</v>
      </c>
      <c r="H21" s="21">
        <v>1641.91</v>
      </c>
      <c r="I21" s="2">
        <v>5658</v>
      </c>
      <c r="J21" s="2">
        <v>9423</v>
      </c>
      <c r="K21" s="2">
        <v>15826</v>
      </c>
    </row>
    <row r="22" spans="5:11" ht="12.75">
      <c r="E22" t="s">
        <v>11</v>
      </c>
      <c r="F22" t="s">
        <v>12</v>
      </c>
      <c r="G22" t="s">
        <v>13</v>
      </c>
      <c r="H22" s="22" t="s">
        <v>11</v>
      </c>
      <c r="I22" t="s">
        <v>12</v>
      </c>
      <c r="J22" t="s">
        <v>13</v>
      </c>
      <c r="K22" t="s">
        <v>14</v>
      </c>
    </row>
    <row r="23" spans="3:11" ht="12.75">
      <c r="C23" t="s">
        <v>18</v>
      </c>
      <c r="E23" s="3">
        <f aca="true" t="shared" si="4" ref="E23:E28">$E$21/M7</f>
        <v>18.91715590345727</v>
      </c>
      <c r="F23" s="18">
        <f aca="true" t="shared" si="5" ref="F23:F28">$F$21/(M7*1.5)</f>
        <v>24.479374899171628</v>
      </c>
      <c r="G23" s="18">
        <f aca="true" t="shared" si="6" ref="G23:G28">$G$21/(M7*2)</f>
        <v>29.354207436399218</v>
      </c>
      <c r="H23" s="23">
        <f aca="true" t="shared" si="7" ref="H23:H28">$H$21/M7</f>
        <v>6.9099593880857695</v>
      </c>
      <c r="I23" s="3">
        <f aca="true" t="shared" si="8" ref="I23:I28">$I$21/(M7*1.5)</f>
        <v>15.874418702522988</v>
      </c>
      <c r="J23" s="3">
        <f aca="true" t="shared" si="9" ref="J23:J28">$J$21/(M7*2)</f>
        <v>19.828293668329017</v>
      </c>
      <c r="K23" s="3">
        <f aca="true" t="shared" si="10" ref="K23:K28">$K$21/(M7*3)</f>
        <v>22.201179779615483</v>
      </c>
    </row>
    <row r="24" spans="1:11" ht="12.75">
      <c r="A24" t="s">
        <v>15</v>
      </c>
      <c r="B24" s="4">
        <v>0.04</v>
      </c>
      <c r="C24" t="s">
        <v>34</v>
      </c>
      <c r="E24" s="3">
        <f t="shared" si="4"/>
        <v>17.621148828340605</v>
      </c>
      <c r="F24" s="18">
        <f t="shared" si="5"/>
        <v>22.802302339973565</v>
      </c>
      <c r="G24" s="18">
        <f t="shared" si="6"/>
        <v>27.34316197501128</v>
      </c>
      <c r="H24" s="23">
        <f t="shared" si="7"/>
        <v>6.436560728084699</v>
      </c>
      <c r="I24" s="3">
        <f t="shared" si="8"/>
        <v>14.78686838275879</v>
      </c>
      <c r="J24" s="3">
        <f t="shared" si="9"/>
        <v>18.46986489537859</v>
      </c>
      <c r="K24" s="3">
        <f t="shared" si="10"/>
        <v>20.68018549182932</v>
      </c>
    </row>
    <row r="25" spans="1:11" ht="12.75">
      <c r="A25" t="s">
        <v>15</v>
      </c>
      <c r="B25" s="4">
        <v>0.1</v>
      </c>
      <c r="C25" t="s">
        <v>34</v>
      </c>
      <c r="E25" s="3">
        <f t="shared" si="4"/>
        <v>15.979069019269083</v>
      </c>
      <c r="F25" s="18">
        <f t="shared" si="5"/>
        <v>20.677401140989655</v>
      </c>
      <c r="G25" s="18">
        <f t="shared" si="6"/>
        <v>24.79510709886582</v>
      </c>
      <c r="H25" s="23">
        <f t="shared" si="7"/>
        <v>5.836750436802692</v>
      </c>
      <c r="I25" s="3">
        <f t="shared" si="8"/>
        <v>13.408909530741488</v>
      </c>
      <c r="J25" s="3">
        <f t="shared" si="9"/>
        <v>16.748694924201622</v>
      </c>
      <c r="K25" s="7">
        <f t="shared" si="10"/>
        <v>18.753040140819614</v>
      </c>
    </row>
    <row r="26" spans="1:12" ht="12.75">
      <c r="A26" s="5" t="s">
        <v>15</v>
      </c>
      <c r="B26" s="11">
        <v>0.3</v>
      </c>
      <c r="C26" s="5" t="s">
        <v>34</v>
      </c>
      <c r="D26" s="5"/>
      <c r="E26" s="8">
        <f t="shared" si="4"/>
        <v>12.191930000149178</v>
      </c>
      <c r="F26" s="19">
        <f t="shared" si="5"/>
        <v>15.776728105495227</v>
      </c>
      <c r="G26" s="19">
        <f t="shared" si="6"/>
        <v>18.918512069197</v>
      </c>
      <c r="H26" s="24">
        <f t="shared" si="7"/>
        <v>4.453404179431577</v>
      </c>
      <c r="I26" s="8">
        <f t="shared" si="8"/>
        <v>10.23091434050338</v>
      </c>
      <c r="J26" s="8">
        <f t="shared" si="9"/>
        <v>12.779149765451134</v>
      </c>
      <c r="K26" s="8">
        <f t="shared" si="10"/>
        <v>14.308452664617047</v>
      </c>
      <c r="L26" s="5" t="s">
        <v>35</v>
      </c>
    </row>
    <row r="27" spans="1:11" ht="12.75">
      <c r="A27" t="s">
        <v>15</v>
      </c>
      <c r="B27" s="4">
        <v>0.65</v>
      </c>
      <c r="C27" t="s">
        <v>34</v>
      </c>
      <c r="E27" s="3">
        <f t="shared" si="4"/>
        <v>8.617661028760843</v>
      </c>
      <c r="F27" s="18">
        <f t="shared" si="5"/>
        <v>11.151515383898904</v>
      </c>
      <c r="G27" s="18">
        <f t="shared" si="6"/>
        <v>13.372232630835791</v>
      </c>
      <c r="H27" s="23">
        <f t="shared" si="7"/>
        <v>3.1478139754689023</v>
      </c>
      <c r="I27" s="3">
        <f t="shared" si="8"/>
        <v>7.231550033478509</v>
      </c>
      <c r="J27" s="3">
        <f t="shared" si="9"/>
        <v>9.032727460958112</v>
      </c>
      <c r="K27" s="3">
        <f t="shared" si="10"/>
        <v>10.113689539575017</v>
      </c>
    </row>
    <row r="28" spans="3:12" ht="12.75">
      <c r="C28" t="s">
        <v>17</v>
      </c>
      <c r="E28" s="3">
        <f t="shared" si="4"/>
        <v>6.663998102354266</v>
      </c>
      <c r="F28" s="18">
        <f t="shared" si="5"/>
        <v>8.623416157662732</v>
      </c>
      <c r="G28" s="18">
        <f t="shared" si="6"/>
        <v>10.340686710549722</v>
      </c>
      <c r="H28" s="23">
        <f t="shared" si="7"/>
        <v>2.434190238984759</v>
      </c>
      <c r="I28" s="3">
        <f t="shared" si="8"/>
        <v>5.5921247702069605</v>
      </c>
      <c r="J28" s="3">
        <f t="shared" si="9"/>
        <v>6.984967087706813</v>
      </c>
      <c r="K28" s="8">
        <f t="shared" si="10"/>
        <v>7.820870149637272</v>
      </c>
      <c r="L28" s="5" t="s">
        <v>28</v>
      </c>
    </row>
    <row r="30" spans="1:3" ht="12.75">
      <c r="A30" t="s">
        <v>15</v>
      </c>
      <c r="B30" s="4">
        <v>0.04</v>
      </c>
      <c r="C30" t="s">
        <v>36</v>
      </c>
    </row>
    <row r="31" spans="1:3" ht="12.75">
      <c r="A31" t="s">
        <v>15</v>
      </c>
      <c r="B31" s="4">
        <v>0.1</v>
      </c>
      <c r="C31" t="s">
        <v>37</v>
      </c>
    </row>
    <row r="32" spans="1:4" ht="12.75">
      <c r="A32" s="5" t="s">
        <v>15</v>
      </c>
      <c r="B32" s="11">
        <v>0.3</v>
      </c>
      <c r="C32" s="5" t="s">
        <v>44</v>
      </c>
      <c r="D32" s="5"/>
    </row>
    <row r="33" spans="1:3" ht="12.75">
      <c r="A33" t="s">
        <v>15</v>
      </c>
      <c r="B33" s="4">
        <v>0.65</v>
      </c>
      <c r="C33" t="s">
        <v>38</v>
      </c>
    </row>
    <row r="35" ht="12.75">
      <c r="C35" t="s">
        <v>42</v>
      </c>
    </row>
    <row r="36" ht="12.75">
      <c r="C36" s="9" t="s">
        <v>21</v>
      </c>
    </row>
    <row r="38" ht="12.75">
      <c r="C38" t="s">
        <v>25</v>
      </c>
    </row>
    <row r="39" ht="12.75">
      <c r="C39" s="9" t="s">
        <v>23</v>
      </c>
    </row>
    <row r="40" ht="12.75">
      <c r="C40" s="9" t="s">
        <v>22</v>
      </c>
    </row>
    <row r="41" ht="12.75">
      <c r="C41" s="9" t="s">
        <v>24</v>
      </c>
    </row>
  </sheetData>
  <hyperlinks>
    <hyperlink ref="C36" r:id="rId1" display="http://www.ata.org.au/feedintariffs/"/>
    <hyperlink ref="C39" r:id="rId2" display="http://www.greenhouse.sa.gov.au/PDFs/Feed-in_Discussion_Paper_submissions_closed.pdf"/>
    <hyperlink ref="C40" r:id="rId3" display="http://www.ata.org.au/wp-content/policy/sa_feedin_submission.pdf"/>
    <hyperlink ref="C41" r:id="rId4" display="http://www.ceem.unsw.edu.au/content/userDocs/SAFiTFinal_Muriel.pdf"/>
  </hyperlinks>
  <printOptions/>
  <pageMargins left="0.75" right="0.75" top="1" bottom="1" header="0.5" footer="0.5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</cp:lastModifiedBy>
  <dcterms:created xsi:type="dcterms:W3CDTF">2008-03-15T03:28:47Z</dcterms:created>
  <dcterms:modified xsi:type="dcterms:W3CDTF">2008-03-28T05:33:02Z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